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6" windowHeight="7896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<sst xmlns="http://schemas.openxmlformats.org/spreadsheetml/2006/main" count="97" uniqueCount="86">
  <si>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Standort 1</t>
  </si>
  <si>
    <t>Anzahl</t>
  </si>
  <si>
    <t>Monetär</t>
  </si>
  <si>
    <t>Gesamt Hardware</t>
  </si>
  <si>
    <t>Netzanschluss</t>
  </si>
  <si>
    <t>je LP</t>
  </si>
  <si>
    <t>Wartung/ Jahr</t>
  </si>
  <si>
    <t>Service/ Jahr</t>
  </si>
  <si>
    <t>Gesamt /Jahr</t>
  </si>
  <si>
    <t>Hardware</t>
  </si>
  <si>
    <t>Gesamtnetto</t>
  </si>
  <si>
    <t>schlecht</t>
  </si>
  <si>
    <t>Medium</t>
  </si>
  <si>
    <t>Gut</t>
  </si>
  <si>
    <t>Nutzung</t>
  </si>
  <si>
    <t>Anzahl Ladungen</t>
  </si>
  <si>
    <t>kWh je Ladung</t>
  </si>
  <si>
    <t>kWh Gesamt</t>
  </si>
  <si>
    <t>Marge je Ladestart</t>
  </si>
  <si>
    <t>Marge je kWh</t>
  </si>
  <si>
    <t>THG</t>
  </si>
  <si>
    <t>Gesamt</t>
  </si>
  <si>
    <t>Marge Ladestart</t>
  </si>
  <si>
    <t>Marge kWh</t>
  </si>
  <si>
    <t>Marge THG</t>
  </si>
  <si>
    <t>Marge gesamt</t>
  </si>
  <si>
    <t>Elektriker</t>
  </si>
  <si>
    <t>Anfahrt</t>
  </si>
  <si>
    <t>Kosten gesamt Investiv</t>
  </si>
  <si>
    <t>Regelmäßige Kosten</t>
  </si>
  <si>
    <t>Ladepunkt</t>
  </si>
  <si>
    <t>Zubehör</t>
  </si>
  <si>
    <t>Einnahmen – Jahressicht</t>
  </si>
  <si>
    <t>Sonstiges</t>
  </si>
  <si>
    <t>Markierungen etc.</t>
  </si>
  <si>
    <t>Gesamt Nebenkosten</t>
  </si>
  <si>
    <t>Baunebenkosten</t>
  </si>
  <si>
    <t>Planung+Koordination</t>
  </si>
  <si>
    <t>Einzelpreis</t>
  </si>
  <si>
    <t>Kosten Hardware</t>
  </si>
  <si>
    <t>Jährliche Abschreibung</t>
  </si>
  <si>
    <t>Anzahl Jahre</t>
  </si>
  <si>
    <t>Gesamtkosten / Jahr</t>
  </si>
  <si>
    <t>Zins</t>
  </si>
  <si>
    <t>Gesamtkosten im Jahr</t>
  </si>
  <si>
    <t>Marge bei 2 LPs</t>
  </si>
  <si>
    <t>Delta (inkl. Afa)</t>
  </si>
  <si>
    <t>Delta (nur Betrieb)</t>
  </si>
  <si>
    <t>ggf. können hier Planungskosten hinzugefügt werden</t>
  </si>
  <si>
    <t xml:space="preserve">Kalkulatorischer Posten </t>
  </si>
  <si>
    <t>Austausch von Materialien innerhalb der 8 Jahre</t>
  </si>
  <si>
    <t>Erdarbeiten</t>
  </si>
  <si>
    <t>Einheit</t>
  </si>
  <si>
    <t>m²</t>
  </si>
  <si>
    <t>Stück</t>
  </si>
  <si>
    <t>Menge</t>
  </si>
  <si>
    <t>Errichten inkl. Fundament</t>
  </si>
  <si>
    <t>Revision und Dokumentation</t>
  </si>
  <si>
    <t>Inbetriebnahme</t>
  </si>
  <si>
    <t>Leitungsverlegung und Errichtung</t>
  </si>
  <si>
    <t>Nebenkosten (Material etc.)</t>
  </si>
  <si>
    <t>Pauschal</t>
  </si>
  <si>
    <t>leichter Umbau eines modernen Hausanschluss</t>
  </si>
  <si>
    <t>Inbetriebnahme sowie Hausanschluss</t>
  </si>
  <si>
    <t>Gesamt Elektriker Nebenkosten</t>
  </si>
  <si>
    <t>Nebenkosten Bau</t>
  </si>
  <si>
    <t>siehe Nebenkosten ab Zeile 53</t>
  </si>
  <si>
    <t>je nach Untergrund schwankend zwischen 25€ und 40€/m²</t>
  </si>
  <si>
    <t>Gesamt Errichtung</t>
  </si>
  <si>
    <t>schwankt stark - je nach Zuarbeit und Kooperationswille</t>
  </si>
  <si>
    <t>je nach Netzbetreiber anders</t>
  </si>
  <si>
    <t>Förderung schwer planbar 
(ggf. 20% - 40%)</t>
  </si>
  <si>
    <t>Grundkosten für Anschluss</t>
  </si>
  <si>
    <t>Tendenziell sinkender Preis</t>
  </si>
  <si>
    <t>Inselwerketarif</t>
  </si>
  <si>
    <t>Ladeszenario je Jahr</t>
  </si>
  <si>
    <t>Kommt auf den eigenen Strompreis an</t>
  </si>
  <si>
    <t>Wird sich mittelfristig noch weiter reduzieren, da Mitbewerberstreit</t>
  </si>
  <si>
    <t>Delta (bei Förderung von 20% inkl. Afa)</t>
  </si>
  <si>
    <t>ggf. kann schon die aktuelle Förderung für Wallboxen in Anspruch genommen werden KfW - https://www.kfw.de/inlandsfoerderung/Unternehmen/Energie-und-Umwelt/F%C3%B6rderprodukte/Ladestationen-f%C3%BCr-Elektrofahrzeuge-Unternehmen-(441)/</t>
  </si>
  <si>
    <t>bei einer Mindestabnahme von 12 Stück</t>
  </si>
  <si>
    <t>Bei fehlendem Netzanschluss</t>
  </si>
  <si>
    <t>Versand</t>
  </si>
  <si>
    <t>Je nach Abstimmung (bspw. zentraler Lagerplatz) können diese Kosten auf unter 100€ reduziert werden</t>
  </si>
  <si>
    <t xml:space="preserve">Schwer planbar, die Spanne liegt zwischen 0,08€ und 0,20€.  </t>
  </si>
  <si>
    <t>#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</si>
</sst>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[$€-407];[Red]\-#,##0\ [$€-407]"/>
    <numFmt numFmtId="165" formatCode="#,##0.00\ [$€-407];[Red]\-#,##0.00\ [$€-407]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  <numFmt numFmtId="168" formatCode="_-* #,##0.0_-;\-* #,##0.0_-;_-* &quot;-&quot;??_-;_-@_-"/>
    <numFmt numFmtId="169" formatCode="_-* #,##0_-;\-* #,##0_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57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67" fontId="0" fillId="0" borderId="10" xfId="57" applyNumberFormat="1" applyBorder="1" applyAlignment="1">
      <alignment/>
    </xf>
    <xf numFmtId="164" fontId="0" fillId="0" borderId="13" xfId="0" applyNumberFormat="1" applyFont="1" applyBorder="1" applyAlignment="1">
      <alignment wrapText="1"/>
    </xf>
    <xf numFmtId="9" fontId="0" fillId="0" borderId="0" xfId="49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7" fontId="1" fillId="0" borderId="10" xfId="57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9" fontId="0" fillId="0" borderId="10" xfId="49" applyBorder="1" applyAlignment="1">
      <alignment/>
    </xf>
    <xf numFmtId="0" fontId="0" fillId="0" borderId="16" xfId="0" applyFont="1" applyFill="1" applyBorder="1" applyAlignment="1">
      <alignment/>
    </xf>
    <xf numFmtId="164" fontId="1" fillId="0" borderId="16" xfId="0" applyNumberFormat="1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2">
      <selection activeCell="L32" sqref="L32"/>
    </sheetView>
  </sheetViews>
  <sheetFormatPr defaultColWidth="11.421875" defaultRowHeight="12.75"/>
  <cols>
    <col min="1" max="1" width="33.7109375" style="5" customWidth="1"/>
    <col min="2" max="2" width="24.7109375" style="5" customWidth="1"/>
    <col min="3" max="3" width="11.7109375" style="5" customWidth="1"/>
    <col min="4" max="16384" width="11.57421875" style="5" customWidth="1"/>
  </cols>
  <sheetData>
    <row r="1" spans="1:5" ht="12.75">
      <c r="A1" s="3"/>
      <c r="B1" s="3"/>
      <c r="C1" s="3"/>
      <c r="D1" s="4" t="s">
        <v>0</v>
      </c>
      <c r="E1" s="4"/>
    </row>
    <row r="2" spans="1:5" ht="12.75">
      <c r="A2" s="19" t="s">
        <v>39</v>
      </c>
      <c r="B2" s="20"/>
      <c r="C2" s="8" t="s">
        <v>38</v>
      </c>
      <c r="D2" s="13" t="s">
        <v>1</v>
      </c>
      <c r="E2" s="13" t="s">
        <v>21</v>
      </c>
    </row>
    <row r="3" spans="2:6" ht="12.75">
      <c r="B3" s="13" t="s">
        <v>30</v>
      </c>
      <c r="C3" s="10">
        <v>2299</v>
      </c>
      <c r="D3" s="13">
        <v>2</v>
      </c>
      <c r="E3" s="14">
        <f>D3*C3</f>
        <v>4598</v>
      </c>
      <c r="F3" s="5" t="s">
        <v>80</v>
      </c>
    </row>
    <row r="4" spans="1:5" ht="12.75">
      <c r="A4" s="3"/>
      <c r="B4" s="13" t="s">
        <v>31</v>
      </c>
      <c r="C4" s="10">
        <f>400+300+150</f>
        <v>850</v>
      </c>
      <c r="D4" s="13">
        <v>1</v>
      </c>
      <c r="E4" s="14">
        <f>D4*C4</f>
        <v>850</v>
      </c>
    </row>
    <row r="5" spans="1:6" ht="12.75">
      <c r="A5" s="3"/>
      <c r="B5" s="13" t="s">
        <v>82</v>
      </c>
      <c r="C5" s="10">
        <v>250</v>
      </c>
      <c r="D5" s="13" t="s">
        <v>61</v>
      </c>
      <c r="E5" s="14">
        <v>250</v>
      </c>
      <c r="F5" s="5" t="s">
        <v>83</v>
      </c>
    </row>
    <row r="6" spans="1:6" ht="12.75">
      <c r="A6" s="3"/>
      <c r="B6" s="13" t="s">
        <v>3</v>
      </c>
      <c r="C6" s="14"/>
      <c r="D6" s="13"/>
      <c r="E6" s="15">
        <f>SUM(E3:E5)</f>
        <v>5698</v>
      </c>
      <c r="F6" s="21"/>
    </row>
    <row r="7" spans="1:6" ht="12.75">
      <c r="A7" s="19" t="s">
        <v>36</v>
      </c>
      <c r="B7" s="19"/>
      <c r="C7" s="6"/>
      <c r="E7" s="7"/>
      <c r="F7" s="35" t="s">
        <v>81</v>
      </c>
    </row>
    <row r="8" spans="2:7" ht="12.75">
      <c r="B8" s="13" t="s">
        <v>4</v>
      </c>
      <c r="C8" s="14">
        <v>0</v>
      </c>
      <c r="D8" s="13">
        <v>1</v>
      </c>
      <c r="E8" s="33">
        <f>D8*C8</f>
        <v>0</v>
      </c>
      <c r="F8" s="32">
        <v>1800</v>
      </c>
      <c r="G8" s="5" t="s">
        <v>70</v>
      </c>
    </row>
    <row r="9" spans="1:7" ht="12.75">
      <c r="A9" s="3" t="s">
        <v>49</v>
      </c>
      <c r="B9" s="13" t="s">
        <v>37</v>
      </c>
      <c r="C9" s="14">
        <v>65</v>
      </c>
      <c r="D9" s="13">
        <v>15</v>
      </c>
      <c r="E9" s="33">
        <f>D9*C9</f>
        <v>975</v>
      </c>
      <c r="F9" s="32">
        <v>1200</v>
      </c>
      <c r="G9" s="5" t="s">
        <v>69</v>
      </c>
    </row>
    <row r="10" spans="1:6" ht="12.75">
      <c r="A10" s="3"/>
      <c r="B10" s="13" t="s">
        <v>26</v>
      </c>
      <c r="C10" s="14">
        <f>E67</f>
        <v>1850</v>
      </c>
      <c r="D10" s="13">
        <v>1</v>
      </c>
      <c r="E10" s="33">
        <f>D10*C10</f>
        <v>1850</v>
      </c>
      <c r="F10" s="32">
        <v>2800</v>
      </c>
    </row>
    <row r="11" spans="1:6" ht="12.75">
      <c r="A11" s="3"/>
      <c r="B11" s="13" t="s">
        <v>36</v>
      </c>
      <c r="C11" s="14">
        <f>E62</f>
        <v>1900</v>
      </c>
      <c r="D11" s="13">
        <v>1</v>
      </c>
      <c r="E11" s="33">
        <f>D11*C11</f>
        <v>1900</v>
      </c>
      <c r="F11" s="46" t="s">
        <v>66</v>
      </c>
    </row>
    <row r="12" spans="1:6" ht="12.75">
      <c r="A12" s="3"/>
      <c r="B12" s="13" t="s">
        <v>34</v>
      </c>
      <c r="C12" s="10">
        <v>350</v>
      </c>
      <c r="D12" s="13">
        <v>2</v>
      </c>
      <c r="E12" s="14">
        <f>D12*C12</f>
        <v>700</v>
      </c>
      <c r="F12" s="25"/>
    </row>
    <row r="13" spans="1:6" ht="12.75">
      <c r="A13" s="3"/>
      <c r="B13" s="13" t="s">
        <v>35</v>
      </c>
      <c r="C13" s="13"/>
      <c r="D13" s="13"/>
      <c r="E13" s="47">
        <f>SUM(E8:E12)</f>
        <v>5425</v>
      </c>
      <c r="F13" s="21"/>
    </row>
    <row r="14" spans="1:6" ht="12.75">
      <c r="A14" s="3"/>
      <c r="B14" s="17"/>
      <c r="C14" s="17"/>
      <c r="D14" s="17"/>
      <c r="E14" s="49"/>
      <c r="F14" s="21"/>
    </row>
    <row r="15" spans="1:7" ht="12.75">
      <c r="A15" s="50" t="s">
        <v>28</v>
      </c>
      <c r="B15" s="50"/>
      <c r="C15" s="50"/>
      <c r="D15" s="50"/>
      <c r="E15" s="48">
        <f>E13+E6</f>
        <v>11123</v>
      </c>
      <c r="G15" s="6"/>
    </row>
    <row r="16" spans="1:7" ht="12.75">
      <c r="A16" s="22"/>
      <c r="G16" s="6"/>
    </row>
    <row r="17" spans="1:5" ht="12.75">
      <c r="A17" s="18" t="s">
        <v>29</v>
      </c>
      <c r="B17" s="18"/>
      <c r="C17" s="8" t="s">
        <v>5</v>
      </c>
      <c r="D17" s="13" t="s">
        <v>1</v>
      </c>
      <c r="E17" s="13" t="s">
        <v>21</v>
      </c>
    </row>
    <row r="18" spans="2:6" ht="12.75">
      <c r="B18" s="13" t="s">
        <v>6</v>
      </c>
      <c r="C18" s="14">
        <v>120</v>
      </c>
      <c r="D18" s="13">
        <v>2</v>
      </c>
      <c r="E18" s="14">
        <f>D18*C18</f>
        <v>240</v>
      </c>
      <c r="F18" s="5" t="s">
        <v>73</v>
      </c>
    </row>
    <row r="19" spans="1:6" ht="12.75">
      <c r="A19" s="3"/>
      <c r="B19" s="13" t="s">
        <v>7</v>
      </c>
      <c r="C19" s="14">
        <f>15*12</f>
        <v>180</v>
      </c>
      <c r="D19" s="8">
        <v>2</v>
      </c>
      <c r="E19" s="14">
        <f>D19*C19</f>
        <v>360</v>
      </c>
      <c r="F19" s="5" t="s">
        <v>74</v>
      </c>
    </row>
    <row r="20" spans="1:6" ht="12.75">
      <c r="A20" s="3"/>
      <c r="B20" s="13" t="s">
        <v>4</v>
      </c>
      <c r="C20" s="14">
        <v>0</v>
      </c>
      <c r="D20" s="8">
        <v>1</v>
      </c>
      <c r="E20" s="14">
        <f>C20*D20</f>
        <v>0</v>
      </c>
      <c r="F20" s="5" t="s">
        <v>72</v>
      </c>
    </row>
    <row r="21" spans="2:6" ht="12.75">
      <c r="B21" s="8" t="s">
        <v>33</v>
      </c>
      <c r="C21" s="10">
        <v>350</v>
      </c>
      <c r="D21" s="8">
        <v>1</v>
      </c>
      <c r="E21" s="14">
        <f>D21*C21/8</f>
        <v>43.75</v>
      </c>
      <c r="F21" s="5" t="s">
        <v>50</v>
      </c>
    </row>
    <row r="22" spans="1:5" ht="12.75">
      <c r="A22" s="23" t="s">
        <v>8</v>
      </c>
      <c r="B22" s="23"/>
      <c r="C22" s="23"/>
      <c r="D22" s="24"/>
      <c r="E22" s="12">
        <f>E21+E20+E19+E18</f>
        <v>643.75</v>
      </c>
    </row>
    <row r="24" spans="1:6" ht="12.75">
      <c r="A24" s="42" t="s">
        <v>71</v>
      </c>
      <c r="B24" s="26" t="s">
        <v>9</v>
      </c>
      <c r="C24" s="6">
        <f>E6</f>
        <v>5698</v>
      </c>
      <c r="D24" s="34">
        <v>0</v>
      </c>
      <c r="E24" s="10">
        <f>C24*D24</f>
        <v>0</v>
      </c>
      <c r="F24" s="25" t="s">
        <v>79</v>
      </c>
    </row>
    <row r="25" spans="1:6" ht="12.75">
      <c r="A25" s="41"/>
      <c r="B25" s="26" t="s">
        <v>4</v>
      </c>
      <c r="C25" s="6">
        <v>4000</v>
      </c>
      <c r="D25" s="34">
        <v>0</v>
      </c>
      <c r="E25" s="10">
        <f>C25*D25</f>
        <v>0</v>
      </c>
      <c r="F25" s="5" t="s">
        <v>48</v>
      </c>
    </row>
    <row r="26" spans="2:5" ht="12.75">
      <c r="B26" s="43" t="s">
        <v>10</v>
      </c>
      <c r="E26" s="12">
        <f>E15-E24-E25</f>
        <v>11123</v>
      </c>
    </row>
    <row r="28" spans="1:5" ht="12.75">
      <c r="A28" s="5" t="s">
        <v>42</v>
      </c>
      <c r="B28" s="30" t="s">
        <v>40</v>
      </c>
      <c r="C28" s="13" t="s">
        <v>41</v>
      </c>
      <c r="D28" s="13">
        <v>8</v>
      </c>
      <c r="E28" s="14">
        <f>E26/D28</f>
        <v>1390.375</v>
      </c>
    </row>
    <row r="29" spans="2:5" ht="12.75">
      <c r="B29" s="26" t="s">
        <v>43</v>
      </c>
      <c r="C29" s="8"/>
      <c r="D29" s="45">
        <v>0.03</v>
      </c>
      <c r="E29" s="32">
        <f>D29*C29</f>
        <v>0</v>
      </c>
    </row>
    <row r="30" spans="2:5" ht="12.75">
      <c r="B30" s="26" t="s">
        <v>29</v>
      </c>
      <c r="C30" s="8"/>
      <c r="D30" s="8"/>
      <c r="E30" s="32">
        <f>E22</f>
        <v>643.75</v>
      </c>
    </row>
    <row r="31" spans="2:5" ht="12.75">
      <c r="B31" s="28" t="s">
        <v>44</v>
      </c>
      <c r="C31" s="1"/>
      <c r="D31" s="1"/>
      <c r="E31" s="29">
        <f>E30+E28+E29</f>
        <v>2034.125</v>
      </c>
    </row>
    <row r="32" spans="1:5" ht="12.75">
      <c r="A32" s="21"/>
      <c r="B32" s="21"/>
      <c r="C32" s="21"/>
      <c r="D32" s="21"/>
      <c r="E32" s="27"/>
    </row>
    <row r="34" spans="1:2" ht="13.5">
      <c r="A34" s="40" t="s">
        <v>32</v>
      </c>
      <c r="B34" s="1"/>
    </row>
    <row r="35" spans="2:5" ht="12.75">
      <c r="B35" s="8" t="s">
        <v>75</v>
      </c>
      <c r="C35" s="8" t="s">
        <v>11</v>
      </c>
      <c r="D35" s="8" t="s">
        <v>12</v>
      </c>
      <c r="E35" s="8" t="s">
        <v>13</v>
      </c>
    </row>
    <row r="36" spans="1:5" ht="12.75">
      <c r="A36" s="5" t="s">
        <v>14</v>
      </c>
      <c r="B36" s="8" t="s">
        <v>15</v>
      </c>
      <c r="C36" s="8">
        <v>80</v>
      </c>
      <c r="D36" s="8">
        <v>180</v>
      </c>
      <c r="E36" s="8">
        <v>280</v>
      </c>
    </row>
    <row r="37" spans="2:5" ht="12.75">
      <c r="B37" s="8" t="s">
        <v>16</v>
      </c>
      <c r="C37" s="8">
        <v>15</v>
      </c>
      <c r="D37" s="8">
        <v>20</v>
      </c>
      <c r="E37" s="8">
        <v>20</v>
      </c>
    </row>
    <row r="38" spans="2:5" ht="12.75">
      <c r="B38" s="8" t="s">
        <v>17</v>
      </c>
      <c r="C38" s="8">
        <f>C37*C36</f>
        <v>1200</v>
      </c>
      <c r="D38" s="8">
        <f>D37*D36</f>
        <v>3600</v>
      </c>
      <c r="E38" s="8">
        <f>E37*E36</f>
        <v>5600</v>
      </c>
    </row>
    <row r="40" spans="1:6" ht="12.75">
      <c r="A40" s="5" t="s">
        <v>2</v>
      </c>
      <c r="B40" s="8" t="s">
        <v>18</v>
      </c>
      <c r="C40" s="9">
        <v>0.99</v>
      </c>
      <c r="D40" s="9">
        <v>0.99</v>
      </c>
      <c r="E40" s="9">
        <v>0.99</v>
      </c>
      <c r="F40" s="5" t="s">
        <v>77</v>
      </c>
    </row>
    <row r="41" spans="2:6" ht="12.75">
      <c r="B41" s="8" t="s">
        <v>19</v>
      </c>
      <c r="C41" s="9">
        <v>0.02</v>
      </c>
      <c r="D41" s="9">
        <v>0.02</v>
      </c>
      <c r="E41" s="9">
        <v>0.02</v>
      </c>
      <c r="F41" s="5" t="s">
        <v>76</v>
      </c>
    </row>
    <row r="42" spans="2:6" ht="12.75">
      <c r="B42" s="8" t="s">
        <v>20</v>
      </c>
      <c r="C42" s="9">
        <v>0.15</v>
      </c>
      <c r="D42" s="9">
        <v>0.15</v>
      </c>
      <c r="E42" s="9">
        <v>0.15</v>
      </c>
      <c r="F42" s="5" t="s">
        <v>84</v>
      </c>
    </row>
    <row r="43" ht="12.75">
      <c r="F43" s="25" t="s">
        <v>85</v>
      </c>
    </row>
    <row r="44" spans="1:5" ht="12.75">
      <c r="A44" s="5" t="s">
        <v>21</v>
      </c>
      <c r="B44" s="8" t="s">
        <v>22</v>
      </c>
      <c r="C44" s="10">
        <f>C40*C36</f>
        <v>79.2</v>
      </c>
      <c r="D44" s="10">
        <f>D40*D36</f>
        <v>178.2</v>
      </c>
      <c r="E44" s="10">
        <f>E40*E36</f>
        <v>277.2</v>
      </c>
    </row>
    <row r="45" spans="2:5" ht="12.75">
      <c r="B45" s="8" t="s">
        <v>23</v>
      </c>
      <c r="C45" s="10">
        <f>C41*C38</f>
        <v>24</v>
      </c>
      <c r="D45" s="10">
        <f>D41*D38</f>
        <v>72</v>
      </c>
      <c r="E45" s="10">
        <f>E41*E38</f>
        <v>112</v>
      </c>
    </row>
    <row r="46" spans="2:5" ht="12.75">
      <c r="B46" s="8" t="s">
        <v>24</v>
      </c>
      <c r="C46" s="10">
        <f>C42*C38</f>
        <v>180</v>
      </c>
      <c r="D46" s="10">
        <f>D42*D38</f>
        <v>540</v>
      </c>
      <c r="E46" s="10">
        <f>E42*E38</f>
        <v>840</v>
      </c>
    </row>
    <row r="47" spans="2:5" ht="12.75">
      <c r="B47" s="11" t="s">
        <v>25</v>
      </c>
      <c r="C47" s="12">
        <f>C44+C45+C46</f>
        <v>283.2</v>
      </c>
      <c r="D47" s="12">
        <f>D44+D45+D46</f>
        <v>790.2</v>
      </c>
      <c r="E47" s="12">
        <f>E44+E45+E46</f>
        <v>1229.2</v>
      </c>
    </row>
    <row r="48" spans="2:5" ht="15">
      <c r="B48" s="31" t="s">
        <v>45</v>
      </c>
      <c r="C48" s="16">
        <f>C47*2</f>
        <v>566.4</v>
      </c>
      <c r="D48" s="16">
        <f>D47*2</f>
        <v>1580.4</v>
      </c>
      <c r="E48" s="16">
        <f>E47*2</f>
        <v>2458.4</v>
      </c>
    </row>
    <row r="50" spans="1:5" ht="13.5">
      <c r="A50" s="44" t="s">
        <v>46</v>
      </c>
      <c r="B50" s="44"/>
      <c r="C50" s="10">
        <f>C48-$E$31</f>
        <v>-1467.725</v>
      </c>
      <c r="D50" s="10">
        <f>D48-$E$31</f>
        <v>-453.7249999999999</v>
      </c>
      <c r="E50" s="10">
        <f>E48-$E$31</f>
        <v>424.2750000000001</v>
      </c>
    </row>
    <row r="51" spans="1:5" ht="13.5">
      <c r="A51" s="44" t="s">
        <v>47</v>
      </c>
      <c r="B51" s="44"/>
      <c r="C51" s="10">
        <f>C48-E22</f>
        <v>-77.35000000000002</v>
      </c>
      <c r="D51" s="10">
        <f>D48-F22</f>
        <v>1580.4</v>
      </c>
      <c r="E51" s="10">
        <f>E48-G22</f>
        <v>2458.4</v>
      </c>
    </row>
    <row r="52" spans="1:5" ht="13.5">
      <c r="A52" s="44" t="s">
        <v>78</v>
      </c>
      <c r="B52" s="44"/>
      <c r="C52" s="10">
        <v>-1200.275</v>
      </c>
      <c r="D52" s="10">
        <v>-186.27499999999986</v>
      </c>
      <c r="E52" s="2">
        <v>691.7250000000001</v>
      </c>
    </row>
    <row r="55" ht="13.5">
      <c r="A55" s="40" t="s">
        <v>65</v>
      </c>
    </row>
    <row r="56" spans="2:6" ht="12.75">
      <c r="B56"/>
      <c r="C56"/>
      <c r="D56"/>
      <c r="E56"/>
      <c r="F56"/>
    </row>
    <row r="57" spans="1:6" ht="12.75">
      <c r="A57" s="36" t="s">
        <v>59</v>
      </c>
      <c r="B57" s="37" t="s">
        <v>52</v>
      </c>
      <c r="C57" s="37" t="s">
        <v>38</v>
      </c>
      <c r="D57" s="37" t="s">
        <v>55</v>
      </c>
      <c r="E57" s="37" t="s">
        <v>21</v>
      </c>
      <c r="F57"/>
    </row>
    <row r="58" spans="1:6" ht="12.75">
      <c r="A58" t="s">
        <v>51</v>
      </c>
      <c r="B58" s="37" t="s">
        <v>53</v>
      </c>
      <c r="C58" s="32">
        <v>35</v>
      </c>
      <c r="D58" s="37">
        <v>30</v>
      </c>
      <c r="E58" s="32">
        <f>D58*C58</f>
        <v>1050</v>
      </c>
      <c r="F58" t="s">
        <v>67</v>
      </c>
    </row>
    <row r="59" spans="1:6" ht="12.75">
      <c r="A59" t="s">
        <v>60</v>
      </c>
      <c r="B59" s="37" t="s">
        <v>54</v>
      </c>
      <c r="C59" s="32">
        <v>250</v>
      </c>
      <c r="D59" s="37">
        <v>1</v>
      </c>
      <c r="E59" s="32">
        <f>D59*C59</f>
        <v>250</v>
      </c>
      <c r="F59"/>
    </row>
    <row r="60" spans="1:6" ht="12.75">
      <c r="A60" t="s">
        <v>56</v>
      </c>
      <c r="B60" s="37" t="s">
        <v>54</v>
      </c>
      <c r="C60" s="32">
        <v>350</v>
      </c>
      <c r="D60" s="37">
        <v>1</v>
      </c>
      <c r="E60" s="32">
        <f>D60*C60</f>
        <v>350</v>
      </c>
      <c r="F60"/>
    </row>
    <row r="61" spans="1:6" ht="12.75">
      <c r="A61" t="s">
        <v>27</v>
      </c>
      <c r="B61" s="37" t="s">
        <v>61</v>
      </c>
      <c r="C61" s="32">
        <v>250</v>
      </c>
      <c r="D61" s="37">
        <v>1</v>
      </c>
      <c r="E61" s="32">
        <f>D61*C61</f>
        <v>250</v>
      </c>
      <c r="F61"/>
    </row>
    <row r="62" spans="1:6" ht="12.75">
      <c r="A62" s="1" t="s">
        <v>68</v>
      </c>
      <c r="B62" s="1"/>
      <c r="C62" s="1"/>
      <c r="D62" s="1"/>
      <c r="E62" s="39">
        <f>SUM(E58:E61)</f>
        <v>1900</v>
      </c>
      <c r="F62"/>
    </row>
    <row r="63" spans="2:6" ht="12.75">
      <c r="B63"/>
      <c r="C63"/>
      <c r="D63"/>
      <c r="E63"/>
      <c r="F63"/>
    </row>
    <row r="64" spans="1:6" ht="12.75">
      <c r="A64" s="36" t="s">
        <v>63</v>
      </c>
      <c r="B64" s="37" t="s">
        <v>58</v>
      </c>
      <c r="C64" s="32">
        <v>350</v>
      </c>
      <c r="D64" s="37">
        <v>1</v>
      </c>
      <c r="E64" s="32">
        <f>D64*C64</f>
        <v>350</v>
      </c>
      <c r="F64"/>
    </row>
    <row r="65" spans="1:6" ht="12.75">
      <c r="A65"/>
      <c r="B65" s="37" t="s">
        <v>57</v>
      </c>
      <c r="C65" s="32">
        <v>550</v>
      </c>
      <c r="D65" s="37">
        <v>1</v>
      </c>
      <c r="E65" s="32">
        <f>D65*C65</f>
        <v>550</v>
      </c>
      <c r="F65"/>
    </row>
    <row r="66" spans="1:6" ht="12.75">
      <c r="A66"/>
      <c r="B66" s="38" t="s">
        <v>62</v>
      </c>
      <c r="C66" s="38"/>
      <c r="D66" s="38"/>
      <c r="E66" s="32">
        <v>950</v>
      </c>
      <c r="F66"/>
    </row>
    <row r="67" spans="1:6" ht="12.75">
      <c r="A67" s="36" t="s">
        <v>64</v>
      </c>
      <c r="B67"/>
      <c r="C67"/>
      <c r="D67"/>
      <c r="E67" s="32">
        <f>E66+E65+E64</f>
        <v>1850</v>
      </c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</sheetData>
  <sheetProtection selectLockedCells="1" selectUnlockedCells="1"/>
  <mergeCells count="11">
    <mergeCell ref="A50:B50"/>
    <mergeCell ref="A51:B51"/>
    <mergeCell ref="B66:D66"/>
    <mergeCell ref="A24:A25"/>
    <mergeCell ref="A52:B52"/>
    <mergeCell ref="D1:E1"/>
    <mergeCell ref="A17:B17"/>
    <mergeCell ref="A2:B2"/>
    <mergeCell ref="A7:B7"/>
    <mergeCell ref="A15:D15"/>
    <mergeCell ref="A22:D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Tettenborn</dc:creator>
  <cp:keywords/>
  <dc:description/>
  <cp:lastModifiedBy>Inselwerke 8</cp:lastModifiedBy>
  <dcterms:created xsi:type="dcterms:W3CDTF">2022-05-09T09:46:42Z</dcterms:created>
  <dcterms:modified xsi:type="dcterms:W3CDTF">2022-10-26T21:09:30Z</dcterms:modified>
  <cp:category/>
  <cp:version/>
  <cp:contentType/>
  <cp:contentStatus/>
</cp:coreProperties>
</file>